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All DMV EMPLOYEES\Driver License Statistical Reports\2022\Annual\"/>
    </mc:Choice>
  </mc:AlternateContent>
  <xr:revisionPtr revIDLastSave="0" documentId="13_ncr:1_{3A7D74D5-4CB2-41BE-86A7-8B2932EE3C2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 Drivers by County" sheetId="1" r:id="rId1"/>
  </sheets>
  <definedNames>
    <definedName name="_xlnm.Print_Area" localSheetId="0">'2022 Drivers by County'!$A$1:$E$52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B42" i="1"/>
  <c r="B7" i="1"/>
  <c r="E17" i="1"/>
  <c r="E43" i="1"/>
  <c r="E15" i="1"/>
  <c r="E14" i="1"/>
  <c r="B9" i="1"/>
  <c r="B8" i="1"/>
  <c r="E49" i="1"/>
  <c r="B40" i="1"/>
  <c r="E9" i="1"/>
  <c r="E32" i="1"/>
  <c r="E40" i="1"/>
  <c r="B47" i="1"/>
  <c r="B29" i="1"/>
  <c r="B39" i="1"/>
  <c r="B33" i="1"/>
  <c r="B13" i="1"/>
  <c r="E25" i="1"/>
  <c r="B41" i="1"/>
  <c r="B19" i="1"/>
  <c r="E10" i="1"/>
  <c r="B26" i="1"/>
  <c r="B27" i="1"/>
  <c r="E8" i="1"/>
  <c r="B48" i="1"/>
  <c r="B20" i="1"/>
  <c r="B11" i="1"/>
  <c r="E19" i="1"/>
  <c r="B12" i="1"/>
  <c r="B43" i="1"/>
  <c r="E38" i="1"/>
  <c r="B36" i="1"/>
  <c r="E34" i="1"/>
  <c r="E20" i="1"/>
  <c r="E6" i="1"/>
  <c r="E39" i="1"/>
  <c r="E44" i="1"/>
  <c r="E24" i="1"/>
  <c r="E41" i="1"/>
  <c r="E7" i="1"/>
  <c r="B46" i="1"/>
  <c r="B35" i="1"/>
  <c r="B51" i="1"/>
  <c r="E30" i="1"/>
  <c r="E45" i="1"/>
  <c r="E18" i="1"/>
  <c r="E48" i="1"/>
  <c r="E21" i="1"/>
  <c r="B23" i="1"/>
  <c r="E22" i="1"/>
  <c r="E29" i="1"/>
  <c r="E27" i="1"/>
  <c r="B21" i="1"/>
  <c r="B37" i="1"/>
  <c r="E26" i="1"/>
  <c r="B49" i="1"/>
  <c r="B30" i="1"/>
  <c r="B34" i="1"/>
  <c r="E5" i="1"/>
  <c r="E42" i="1"/>
  <c r="B15" i="1"/>
  <c r="B22" i="1"/>
  <c r="E46" i="1"/>
  <c r="B45" i="1"/>
  <c r="E47" i="1"/>
  <c r="B6" i="1"/>
  <c r="B16" i="1"/>
  <c r="B24" i="1"/>
  <c r="B10" i="1"/>
  <c r="E33" i="1"/>
  <c r="E36" i="1"/>
  <c r="B17" i="1"/>
  <c r="E31" i="1"/>
  <c r="B28" i="1"/>
  <c r="E50" i="1"/>
  <c r="E37" i="1"/>
  <c r="E13" i="1"/>
  <c r="B5" i="1"/>
  <c r="B18" i="1"/>
  <c r="E11" i="1"/>
  <c r="E23" i="1"/>
  <c r="E28" i="1"/>
  <c r="B14" i="1"/>
  <c r="B44" i="1"/>
  <c r="E16" i="1"/>
  <c r="E35" i="1"/>
  <c r="B31" i="1"/>
  <c r="B25" i="1"/>
  <c r="B38" i="1"/>
  <c r="E12" i="1"/>
  <c r="B32" i="1"/>
  <c r="E51" i="1" l="1"/>
</calcChain>
</file>

<file path=xl/sharedStrings.xml><?xml version="1.0" encoding="utf-8"?>
<sst xmlns="http://schemas.openxmlformats.org/spreadsheetml/2006/main" count="101" uniqueCount="99">
  <si>
    <t xml:space="preserve">        BY COUNTY</t>
  </si>
  <si>
    <t>County</t>
  </si>
  <si>
    <t>*Licensed
Drivers</t>
  </si>
  <si>
    <t>Total</t>
  </si>
  <si>
    <t>Adams</t>
  </si>
  <si>
    <t xml:space="preserve">Jefferson </t>
  </si>
  <si>
    <t>Antelope</t>
  </si>
  <si>
    <t>Johnson</t>
  </si>
  <si>
    <t>Arthur</t>
  </si>
  <si>
    <t>Kearney</t>
  </si>
  <si>
    <t>Banner</t>
  </si>
  <si>
    <t>Keith</t>
  </si>
  <si>
    <t>Blaine</t>
  </si>
  <si>
    <t>Keya Paha</t>
  </si>
  <si>
    <t>Boone</t>
  </si>
  <si>
    <t>Kimball</t>
  </si>
  <si>
    <t>Box Butte</t>
  </si>
  <si>
    <t>Knox</t>
  </si>
  <si>
    <t>Boyd</t>
  </si>
  <si>
    <t>Lancaster</t>
  </si>
  <si>
    <t>Brown</t>
  </si>
  <si>
    <t>Lincoln</t>
  </si>
  <si>
    <t>Buffalo</t>
  </si>
  <si>
    <t>Logan</t>
  </si>
  <si>
    <t>Burt</t>
  </si>
  <si>
    <t>Loup</t>
  </si>
  <si>
    <t>Butler</t>
  </si>
  <si>
    <t>Madison</t>
  </si>
  <si>
    <t>Cass</t>
  </si>
  <si>
    <t>McPherson</t>
  </si>
  <si>
    <t>Cedar</t>
  </si>
  <si>
    <t>Merrick</t>
  </si>
  <si>
    <t>Chase</t>
  </si>
  <si>
    <t>Morrill</t>
  </si>
  <si>
    <t>Cherry</t>
  </si>
  <si>
    <t>Nance</t>
  </si>
  <si>
    <t>Cheyenne</t>
  </si>
  <si>
    <t>Nemaha</t>
  </si>
  <si>
    <t>Clay</t>
  </si>
  <si>
    <t>Nuckolls</t>
  </si>
  <si>
    <t>Colfax</t>
  </si>
  <si>
    <t>Otoe</t>
  </si>
  <si>
    <t>Cuming</t>
  </si>
  <si>
    <t>Pawnee</t>
  </si>
  <si>
    <t>Custer</t>
  </si>
  <si>
    <t>Perkins</t>
  </si>
  <si>
    <t>Dakota</t>
  </si>
  <si>
    <t>Phelps</t>
  </si>
  <si>
    <t>Dawes</t>
  </si>
  <si>
    <t>Pierce</t>
  </si>
  <si>
    <t>Dawson</t>
  </si>
  <si>
    <t>Platte</t>
  </si>
  <si>
    <t>Deuel</t>
  </si>
  <si>
    <t>Polk</t>
  </si>
  <si>
    <t>Dixon</t>
  </si>
  <si>
    <t>Red Willow</t>
  </si>
  <si>
    <t>Dodge</t>
  </si>
  <si>
    <t>Richardson</t>
  </si>
  <si>
    <t>Douglas</t>
  </si>
  <si>
    <t>Rock</t>
  </si>
  <si>
    <t>Dundy</t>
  </si>
  <si>
    <t>Saline</t>
  </si>
  <si>
    <t>Fillmore</t>
  </si>
  <si>
    <t>Sarpy</t>
  </si>
  <si>
    <t>Franklin</t>
  </si>
  <si>
    <t>Saunders</t>
  </si>
  <si>
    <t>Frontier</t>
  </si>
  <si>
    <t>Scotts Bluff</t>
  </si>
  <si>
    <t>Furnas</t>
  </si>
  <si>
    <t>Seward</t>
  </si>
  <si>
    <t>Gage</t>
  </si>
  <si>
    <t>Sheridan</t>
  </si>
  <si>
    <t>Garden</t>
  </si>
  <si>
    <t>Sherman</t>
  </si>
  <si>
    <t>Garfield</t>
  </si>
  <si>
    <t>Sioux</t>
  </si>
  <si>
    <t>Gosper</t>
  </si>
  <si>
    <t>Stanton</t>
  </si>
  <si>
    <t>Grant</t>
  </si>
  <si>
    <t>Thayer</t>
  </si>
  <si>
    <t>Greeley</t>
  </si>
  <si>
    <t>Thomas</t>
  </si>
  <si>
    <t>Hall</t>
  </si>
  <si>
    <t>Thurston</t>
  </si>
  <si>
    <t>Hamilton</t>
  </si>
  <si>
    <t>Valley</t>
  </si>
  <si>
    <t>Harlan</t>
  </si>
  <si>
    <t>Washington</t>
  </si>
  <si>
    <t>Hayes</t>
  </si>
  <si>
    <t>Wayne</t>
  </si>
  <si>
    <t>Hitchcock</t>
  </si>
  <si>
    <t>Webster</t>
  </si>
  <si>
    <t>Holt</t>
  </si>
  <si>
    <t>Wheeler</t>
  </si>
  <si>
    <t>Hooker</t>
  </si>
  <si>
    <t>York</t>
  </si>
  <si>
    <t>Howard</t>
  </si>
  <si>
    <t>*Includes all permits (LPE,LPD,SCH,POP)</t>
  </si>
  <si>
    <t xml:space="preserve"> 2022 NEBRASKA LICENSED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</si>
</sst>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/>
    <xf numFmtId="3" fontId="3" fillId="0" borderId="3" xfId="0" applyNumberFormat="1" applyFont="1" applyBorder="1"/>
    <xf numFmtId="0" fontId="3" fillId="3" borderId="4" xfId="0" applyFont="1" applyFill="1" applyBorder="1"/>
    <xf numFmtId="0" fontId="3" fillId="0" borderId="3" xfId="0" applyFont="1" applyBorder="1"/>
    <xf numFmtId="0" fontId="3" fillId="0" borderId="5" xfId="0" applyFont="1" applyBorder="1"/>
    <xf numFmtId="3" fontId="3" fillId="0" borderId="6" xfId="0" applyNumberFormat="1" applyFont="1" applyBorder="1"/>
    <xf numFmtId="0" fontId="3" fillId="3" borderId="0" xfId="0" applyFont="1" applyFill="1" applyBorder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0" fontId="3" fillId="3" borderId="9" xfId="0" applyFont="1" applyFill="1" applyBorder="1"/>
    <xf numFmtId="0" fontId="3" fillId="0" borderId="8" xfId="0" applyFont="1" applyBorder="1"/>
    <xf numFmtId="0" fontId="2" fillId="0" borderId="1" xfId="0" applyFont="1" applyBorder="1"/>
    <xf numFmtId="3" fontId="3" fillId="0" borderId="10" xfId="0" applyNumberFormat="1" applyFont="1" applyBorder="1"/>
    <xf numFmtId="49" fontId="4" fillId="4" borderId="0" xfId="0" applyNumberFormat="1" applyFont="1" applyFill="1" applyBorder="1"/>
    <xf numFmtId="0" fontId="3" fillId="2" borderId="0" xfId="0" applyFont="1" applyFill="1"/>
    <xf numFmtId="3" fontId="3" fillId="0" borderId="6" xfId="0" applyNumberFormat="1" applyFont="1" applyFill="1" applyBorder="1"/>
    <xf numFmtId="0" fontId="3" fillId="0" borderId="6" xfId="0" applyFont="1" applyFill="1" applyBorder="1"/>
    <xf numFmtId="49" fontId="1" fillId="2" borderId="0" xfId="0" applyNumberFormat="1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22" zoomScale="130" zoomScaleNormal="130" zoomScaleSheetLayoutView="110" workbookViewId="0">
      <selection activeCell="A2" sqref="A2:E2"/>
    </sheetView>
  </sheetViews>
  <sheetFormatPr defaultRowHeight="15" x14ac:dyDescent="0.25"/>
  <cols>
    <col min="4" max="4" width="10.5703125" bestFit="1" customWidth="1"/>
  </cols>
  <sheetData>
    <row r="1" spans="1:5" ht="15.75" x14ac:dyDescent="0.25">
      <c r="A1" s="24" t="s">
        <v>98</v>
      </c>
      <c r="B1" s="24"/>
      <c r="C1" s="24"/>
      <c r="D1" s="24"/>
      <c r="E1" s="24"/>
    </row>
    <row r="2" spans="1:5" ht="15.75" x14ac:dyDescent="0.25">
      <c r="A2" s="24" t="s">
        <v>0</v>
      </c>
      <c r="B2" s="24"/>
      <c r="C2" s="24"/>
      <c r="D2" s="24"/>
      <c r="E2" s="24"/>
    </row>
    <row r="3" spans="1:5" x14ac:dyDescent="0.25">
      <c r="A3" s="1"/>
      <c r="B3" s="2"/>
      <c r="C3" s="2"/>
      <c r="D3" s="2"/>
      <c r="E3" s="1"/>
    </row>
    <row r="4" spans="1:5" ht="26.25" x14ac:dyDescent="0.25">
      <c r="A4" s="3" t="s">
        <v>1</v>
      </c>
      <c r="B4" s="4" t="s">
        <v>2</v>
      </c>
      <c r="C4" s="5"/>
      <c r="D4" s="3" t="s">
        <v>1</v>
      </c>
      <c r="E4" s="4" t="s">
        <v>2</v>
      </c>
    </row>
    <row r="5" spans="1:5" x14ac:dyDescent="0.25">
      <c r="A5" s="6" t="s">
        <v>4</v>
      </c>
      <c r="B5" s="7">
        <f>22850+1155</f>
        <v>24005</v>
      </c>
      <c r="C5" s="8"/>
      <c r="D5" s="9" t="s">
        <v>5</v>
      </c>
      <c r="E5" s="7">
        <f>5545+276</f>
        <v>5821</v>
      </c>
    </row>
    <row r="6" spans="1:5" x14ac:dyDescent="0.25">
      <c r="A6" s="10" t="s">
        <v>6</v>
      </c>
      <c r="B6" s="11">
        <f>4908+262</f>
        <v>5170</v>
      </c>
      <c r="C6" s="12"/>
      <c r="D6" s="13" t="s">
        <v>7</v>
      </c>
      <c r="E6" s="11">
        <f>3279+173</f>
        <v>3452</v>
      </c>
    </row>
    <row r="7" spans="1:5" x14ac:dyDescent="0.25">
      <c r="A7" s="10" t="s">
        <v>8</v>
      </c>
      <c r="B7" s="11">
        <f>341+26</f>
        <v>367</v>
      </c>
      <c r="C7" s="12"/>
      <c r="D7" s="13" t="s">
        <v>9</v>
      </c>
      <c r="E7" s="11">
        <f>4997+316</f>
        <v>5313</v>
      </c>
    </row>
    <row r="8" spans="1:5" x14ac:dyDescent="0.25">
      <c r="A8" s="10" t="s">
        <v>10</v>
      </c>
      <c r="B8" s="11">
        <f>533+27</f>
        <v>560</v>
      </c>
      <c r="C8" s="12"/>
      <c r="D8" s="13" t="s">
        <v>11</v>
      </c>
      <c r="E8" s="11">
        <f>6527+280</f>
        <v>6807</v>
      </c>
    </row>
    <row r="9" spans="1:5" x14ac:dyDescent="0.25">
      <c r="A9" s="14" t="s">
        <v>12</v>
      </c>
      <c r="B9" s="15">
        <f>389+17</f>
        <v>406</v>
      </c>
      <c r="C9" s="16"/>
      <c r="D9" s="17" t="s">
        <v>13</v>
      </c>
      <c r="E9" s="15">
        <f>642+33</f>
        <v>675</v>
      </c>
    </row>
    <row r="10" spans="1:5" x14ac:dyDescent="0.25">
      <c r="A10" s="10" t="s">
        <v>14</v>
      </c>
      <c r="B10" s="7">
        <f>4123+242</f>
        <v>4365</v>
      </c>
      <c r="C10" s="12"/>
      <c r="D10" s="13" t="s">
        <v>15</v>
      </c>
      <c r="E10" s="7">
        <f>2777+130</f>
        <v>2907</v>
      </c>
    </row>
    <row r="11" spans="1:5" x14ac:dyDescent="0.25">
      <c r="A11" s="10" t="s">
        <v>16</v>
      </c>
      <c r="B11" s="11">
        <f>8102+388</f>
        <v>8490</v>
      </c>
      <c r="C11" s="12"/>
      <c r="D11" s="13" t="s">
        <v>17</v>
      </c>
      <c r="E11" s="11">
        <f>6297+318</f>
        <v>6615</v>
      </c>
    </row>
    <row r="12" spans="1:5" x14ac:dyDescent="0.25">
      <c r="A12" s="10" t="s">
        <v>18</v>
      </c>
      <c r="B12" s="11">
        <f>1467+76</f>
        <v>1543</v>
      </c>
      <c r="C12" s="12"/>
      <c r="D12" s="13" t="s">
        <v>19</v>
      </c>
      <c r="E12" s="11">
        <f>224368+12091</f>
        <v>236459</v>
      </c>
    </row>
    <row r="13" spans="1:5" x14ac:dyDescent="0.25">
      <c r="A13" s="10" t="s">
        <v>20</v>
      </c>
      <c r="B13" s="11">
        <f>2469+116</f>
        <v>2585</v>
      </c>
      <c r="C13" s="12"/>
      <c r="D13" s="13" t="s">
        <v>21</v>
      </c>
      <c r="E13" s="11">
        <f>27401+1669</f>
        <v>29070</v>
      </c>
    </row>
    <row r="14" spans="1:5" x14ac:dyDescent="0.25">
      <c r="A14" s="10" t="s">
        <v>22</v>
      </c>
      <c r="B14" s="15">
        <f>36182+1965</f>
        <v>38147</v>
      </c>
      <c r="C14" s="12"/>
      <c r="D14" s="13" t="s">
        <v>23</v>
      </c>
      <c r="E14" s="11">
        <f>593+49</f>
        <v>642</v>
      </c>
    </row>
    <row r="15" spans="1:5" x14ac:dyDescent="0.25">
      <c r="A15" s="6" t="s">
        <v>24</v>
      </c>
      <c r="B15" s="7">
        <f>5419+304</f>
        <v>5723</v>
      </c>
      <c r="C15" s="8"/>
      <c r="D15" s="9" t="s">
        <v>25</v>
      </c>
      <c r="E15" s="7">
        <f>539+26</f>
        <v>565</v>
      </c>
    </row>
    <row r="16" spans="1:5" x14ac:dyDescent="0.25">
      <c r="A16" s="10" t="s">
        <v>26</v>
      </c>
      <c r="B16" s="11">
        <f>6394+359</f>
        <v>6753</v>
      </c>
      <c r="C16" s="12"/>
      <c r="D16" s="13" t="s">
        <v>27</v>
      </c>
      <c r="E16" s="11">
        <f>25462+1263</f>
        <v>26725</v>
      </c>
    </row>
    <row r="17" spans="1:5" x14ac:dyDescent="0.25">
      <c r="A17" s="10" t="s">
        <v>28</v>
      </c>
      <c r="B17" s="11">
        <f>21310+1131</f>
        <v>22441</v>
      </c>
      <c r="C17" s="12"/>
      <c r="D17" s="13" t="s">
        <v>29</v>
      </c>
      <c r="E17" s="11">
        <f>356+28</f>
        <v>384</v>
      </c>
    </row>
    <row r="18" spans="1:5" x14ac:dyDescent="0.25">
      <c r="A18" s="10" t="s">
        <v>30</v>
      </c>
      <c r="B18" s="11">
        <f>6465+421</f>
        <v>6886</v>
      </c>
      <c r="C18" s="12"/>
      <c r="D18" s="13" t="s">
        <v>31</v>
      </c>
      <c r="E18" s="11">
        <f>5909+334</f>
        <v>6243</v>
      </c>
    </row>
    <row r="19" spans="1:5" x14ac:dyDescent="0.25">
      <c r="A19" s="14" t="s">
        <v>32</v>
      </c>
      <c r="B19" s="15">
        <f>2910+185</f>
        <v>3095</v>
      </c>
      <c r="C19" s="16"/>
      <c r="D19" s="17" t="s">
        <v>33</v>
      </c>
      <c r="E19" s="15">
        <f>3557+192</f>
        <v>3749</v>
      </c>
    </row>
    <row r="20" spans="1:5" x14ac:dyDescent="0.25">
      <c r="A20" s="6" t="s">
        <v>34</v>
      </c>
      <c r="B20" s="7">
        <f>4277+210</f>
        <v>4487</v>
      </c>
      <c r="C20" s="8"/>
      <c r="D20" s="9" t="s">
        <v>35</v>
      </c>
      <c r="E20" s="11">
        <f>2754+156</f>
        <v>2910</v>
      </c>
    </row>
    <row r="21" spans="1:5" x14ac:dyDescent="0.25">
      <c r="A21" s="10" t="s">
        <v>36</v>
      </c>
      <c r="B21" s="11">
        <f>7649+353</f>
        <v>8002</v>
      </c>
      <c r="C21" s="12"/>
      <c r="D21" s="23" t="s">
        <v>37</v>
      </c>
      <c r="E21" s="11">
        <f>5052+286</f>
        <v>5338</v>
      </c>
    </row>
    <row r="22" spans="1:5" x14ac:dyDescent="0.25">
      <c r="A22" s="10" t="s">
        <v>38</v>
      </c>
      <c r="B22" s="11">
        <f>4709+228</f>
        <v>4937</v>
      </c>
      <c r="C22" s="12"/>
      <c r="D22" s="13" t="s">
        <v>39</v>
      </c>
      <c r="E22" s="11">
        <f>3440+166</f>
        <v>3606</v>
      </c>
    </row>
    <row r="23" spans="1:5" x14ac:dyDescent="0.25">
      <c r="A23" s="10" t="s">
        <v>40</v>
      </c>
      <c r="B23" s="11">
        <f>6729+427</f>
        <v>7156</v>
      </c>
      <c r="C23" s="12"/>
      <c r="D23" s="13" t="s">
        <v>41</v>
      </c>
      <c r="E23" s="11">
        <f>12139+665</f>
        <v>12804</v>
      </c>
    </row>
    <row r="24" spans="1:5" x14ac:dyDescent="0.25">
      <c r="A24" s="14" t="s">
        <v>42</v>
      </c>
      <c r="B24" s="15">
        <f>6757+416</f>
        <v>7173</v>
      </c>
      <c r="C24" s="16"/>
      <c r="D24" s="17" t="s">
        <v>43</v>
      </c>
      <c r="E24" s="11">
        <f>2017+94</f>
        <v>2111</v>
      </c>
    </row>
    <row r="25" spans="1:5" x14ac:dyDescent="0.25">
      <c r="A25" s="6" t="s">
        <v>44</v>
      </c>
      <c r="B25" s="7">
        <f>8476+501</f>
        <v>8977</v>
      </c>
      <c r="C25" s="8"/>
      <c r="D25" s="9" t="s">
        <v>45</v>
      </c>
      <c r="E25" s="7">
        <f>2230+136</f>
        <v>2366</v>
      </c>
    </row>
    <row r="26" spans="1:5" x14ac:dyDescent="0.25">
      <c r="A26" s="10" t="s">
        <v>46</v>
      </c>
      <c r="B26" s="11">
        <f>14792+857</f>
        <v>15649</v>
      </c>
      <c r="C26" s="12"/>
      <c r="D26" s="13" t="s">
        <v>47</v>
      </c>
      <c r="E26" s="11">
        <f>7029+356</f>
        <v>7385</v>
      </c>
    </row>
    <row r="27" spans="1:5" x14ac:dyDescent="0.25">
      <c r="A27" s="10" t="s">
        <v>48</v>
      </c>
      <c r="B27" s="11">
        <f>5600+318</f>
        <v>5918</v>
      </c>
      <c r="C27" s="12"/>
      <c r="D27" s="13" t="s">
        <v>49</v>
      </c>
      <c r="E27" s="11">
        <f>5646+336</f>
        <v>5982</v>
      </c>
    </row>
    <row r="28" spans="1:5" x14ac:dyDescent="0.25">
      <c r="A28" s="10" t="s">
        <v>50</v>
      </c>
      <c r="B28" s="11">
        <f>17727+1187</f>
        <v>18914</v>
      </c>
      <c r="C28" s="12"/>
      <c r="D28" s="13" t="s">
        <v>51</v>
      </c>
      <c r="E28" s="22">
        <f>25850+1413</f>
        <v>27263</v>
      </c>
    </row>
    <row r="29" spans="1:5" x14ac:dyDescent="0.25">
      <c r="A29" s="14" t="s">
        <v>52</v>
      </c>
      <c r="B29" s="15">
        <f>1497+82</f>
        <v>1579</v>
      </c>
      <c r="C29" s="16"/>
      <c r="D29" s="17" t="s">
        <v>53</v>
      </c>
      <c r="E29" s="15">
        <f>4065+228</f>
        <v>4293</v>
      </c>
    </row>
    <row r="30" spans="1:5" x14ac:dyDescent="0.25">
      <c r="A30" s="6" t="s">
        <v>54</v>
      </c>
      <c r="B30" s="7">
        <f>4200+259</f>
        <v>4459</v>
      </c>
      <c r="C30" s="8"/>
      <c r="D30" s="9" t="s">
        <v>55</v>
      </c>
      <c r="E30" s="11">
        <f>8149+396</f>
        <v>8545</v>
      </c>
    </row>
    <row r="31" spans="1:5" x14ac:dyDescent="0.25">
      <c r="A31" s="10" t="s">
        <v>56</v>
      </c>
      <c r="B31" s="11">
        <f>26898+1269</f>
        <v>28167</v>
      </c>
      <c r="C31" s="12"/>
      <c r="D31" s="13" t="s">
        <v>57</v>
      </c>
      <c r="E31" s="11">
        <f>6154+270</f>
        <v>6424</v>
      </c>
    </row>
    <row r="32" spans="1:5" x14ac:dyDescent="0.25">
      <c r="A32" s="10" t="s">
        <v>58</v>
      </c>
      <c r="B32" s="11">
        <f>403531+20059</f>
        <v>423590</v>
      </c>
      <c r="C32" s="12"/>
      <c r="D32" s="13" t="s">
        <v>59</v>
      </c>
      <c r="E32" s="11">
        <f>1129+55</f>
        <v>1184</v>
      </c>
    </row>
    <row r="33" spans="1:5" x14ac:dyDescent="0.25">
      <c r="A33" s="10" t="s">
        <v>60</v>
      </c>
      <c r="B33" s="11">
        <f>1357+58</f>
        <v>1415</v>
      </c>
      <c r="C33" s="12"/>
      <c r="D33" s="13" t="s">
        <v>61</v>
      </c>
      <c r="E33" s="11">
        <f>9345+600</f>
        <v>9945</v>
      </c>
    </row>
    <row r="34" spans="1:5" x14ac:dyDescent="0.25">
      <c r="A34" s="14" t="s">
        <v>62</v>
      </c>
      <c r="B34" s="15">
        <f>4434+237</f>
        <v>4671</v>
      </c>
      <c r="C34" s="16"/>
      <c r="D34" s="17" t="s">
        <v>63</v>
      </c>
      <c r="E34" s="11">
        <f>140968+8266</f>
        <v>149234</v>
      </c>
    </row>
    <row r="35" spans="1:5" x14ac:dyDescent="0.25">
      <c r="A35" s="6" t="s">
        <v>64</v>
      </c>
      <c r="B35" s="7">
        <f>2298+115</f>
        <v>2413</v>
      </c>
      <c r="C35" s="8"/>
      <c r="D35" s="9" t="s">
        <v>65</v>
      </c>
      <c r="E35" s="7">
        <f>17379+1059</f>
        <v>18438</v>
      </c>
    </row>
    <row r="36" spans="1:5" x14ac:dyDescent="0.25">
      <c r="A36" s="10" t="s">
        <v>66</v>
      </c>
      <c r="B36" s="11">
        <f>1957+110</f>
        <v>2067</v>
      </c>
      <c r="C36" s="12"/>
      <c r="D36" s="13" t="s">
        <v>67</v>
      </c>
      <c r="E36" s="11">
        <f>26882+1413</f>
        <v>28295</v>
      </c>
    </row>
    <row r="37" spans="1:5" x14ac:dyDescent="0.25">
      <c r="A37" s="10" t="s">
        <v>68</v>
      </c>
      <c r="B37" s="11">
        <f>3753+194</f>
        <v>3947</v>
      </c>
      <c r="C37" s="12"/>
      <c r="D37" s="13" t="s">
        <v>69</v>
      </c>
      <c r="E37" s="11">
        <f>12896+724</f>
        <v>13620</v>
      </c>
    </row>
    <row r="38" spans="1:5" x14ac:dyDescent="0.25">
      <c r="A38" s="10" t="s">
        <v>70</v>
      </c>
      <c r="B38" s="11">
        <f>16621+819</f>
        <v>17440</v>
      </c>
      <c r="C38" s="12"/>
      <c r="D38" s="13" t="s">
        <v>71</v>
      </c>
      <c r="E38" s="11">
        <f>3723+163</f>
        <v>3886</v>
      </c>
    </row>
    <row r="39" spans="1:5" x14ac:dyDescent="0.25">
      <c r="A39" s="14" t="s">
        <v>72</v>
      </c>
      <c r="B39" s="15">
        <f>1529+55</f>
        <v>1584</v>
      </c>
      <c r="C39" s="16"/>
      <c r="D39" s="17" t="s">
        <v>73</v>
      </c>
      <c r="E39" s="15">
        <f>2363+129</f>
        <v>2492</v>
      </c>
    </row>
    <row r="40" spans="1:5" x14ac:dyDescent="0.25">
      <c r="A40" s="6" t="s">
        <v>74</v>
      </c>
      <c r="B40" s="11">
        <f>1464+84</f>
        <v>1548</v>
      </c>
      <c r="C40" s="8"/>
      <c r="D40" s="9" t="s">
        <v>75</v>
      </c>
      <c r="E40" s="11">
        <f>931+51</f>
        <v>982</v>
      </c>
    </row>
    <row r="41" spans="1:5" x14ac:dyDescent="0.25">
      <c r="A41" s="10" t="s">
        <v>76</v>
      </c>
      <c r="B41" s="11">
        <f>1498+72</f>
        <v>1570</v>
      </c>
      <c r="C41" s="12"/>
      <c r="D41" s="13" t="s">
        <v>77</v>
      </c>
      <c r="E41" s="11">
        <f>4358+269</f>
        <v>4627</v>
      </c>
    </row>
    <row r="42" spans="1:5" x14ac:dyDescent="0.25">
      <c r="A42" s="10" t="s">
        <v>78</v>
      </c>
      <c r="B42" s="11">
        <f>491+31</f>
        <v>522</v>
      </c>
      <c r="C42" s="12"/>
      <c r="D42" s="13" t="s">
        <v>79</v>
      </c>
      <c r="E42" s="11">
        <f>3948+222</f>
        <v>4170</v>
      </c>
    </row>
    <row r="43" spans="1:5" x14ac:dyDescent="0.25">
      <c r="A43" s="10" t="s">
        <v>80</v>
      </c>
      <c r="B43" s="11">
        <f>1757+106</f>
        <v>1863</v>
      </c>
      <c r="C43" s="12"/>
      <c r="D43" s="13" t="s">
        <v>81</v>
      </c>
      <c r="E43" s="11">
        <f>542+32</f>
        <v>574</v>
      </c>
    </row>
    <row r="44" spans="1:5" x14ac:dyDescent="0.25">
      <c r="A44" s="14" t="s">
        <v>82</v>
      </c>
      <c r="B44" s="11">
        <f>44018+2540</f>
        <v>46558</v>
      </c>
      <c r="C44" s="16"/>
      <c r="D44" s="17" t="s">
        <v>83</v>
      </c>
      <c r="E44" s="11">
        <f>3974+151</f>
        <v>4125</v>
      </c>
    </row>
    <row r="45" spans="1:5" x14ac:dyDescent="0.25">
      <c r="A45" s="6" t="s">
        <v>84</v>
      </c>
      <c r="B45" s="7">
        <f>7640+471</f>
        <v>8111</v>
      </c>
      <c r="C45" s="8"/>
      <c r="D45" s="9" t="s">
        <v>85</v>
      </c>
      <c r="E45" s="7">
        <f>3297+175</f>
        <v>3472</v>
      </c>
    </row>
    <row r="46" spans="1:5" x14ac:dyDescent="0.25">
      <c r="A46" s="10" t="s">
        <v>86</v>
      </c>
      <c r="B46" s="11">
        <f>2600+132</f>
        <v>2732</v>
      </c>
      <c r="C46" s="12"/>
      <c r="D46" s="13" t="s">
        <v>87</v>
      </c>
      <c r="E46" s="11">
        <f>16571+917</f>
        <v>17488</v>
      </c>
    </row>
    <row r="47" spans="1:5" x14ac:dyDescent="0.25">
      <c r="A47" s="10" t="s">
        <v>88</v>
      </c>
      <c r="B47" s="11">
        <f>694+33</f>
        <v>727</v>
      </c>
      <c r="C47" s="12"/>
      <c r="D47" s="13" t="s">
        <v>89</v>
      </c>
      <c r="E47" s="11">
        <f>5999+335</f>
        <v>6334</v>
      </c>
    </row>
    <row r="48" spans="1:5" x14ac:dyDescent="0.25">
      <c r="A48" s="14" t="s">
        <v>90</v>
      </c>
      <c r="B48" s="15">
        <f>2181+111</f>
        <v>2292</v>
      </c>
      <c r="C48" s="16"/>
      <c r="D48" s="17" t="s">
        <v>91</v>
      </c>
      <c r="E48" s="15">
        <f>2662+151</f>
        <v>2813</v>
      </c>
    </row>
    <row r="49" spans="1:5" x14ac:dyDescent="0.25">
      <c r="A49" s="10" t="s">
        <v>92</v>
      </c>
      <c r="B49" s="11">
        <f>7927+461</f>
        <v>8388</v>
      </c>
      <c r="C49" s="12"/>
      <c r="D49" s="13" t="s">
        <v>93</v>
      </c>
      <c r="E49" s="11">
        <f>638+22</f>
        <v>660</v>
      </c>
    </row>
    <row r="50" spans="1:5" x14ac:dyDescent="0.25">
      <c r="A50" s="10" t="s">
        <v>94</v>
      </c>
      <c r="B50" s="11">
        <f>588+32</f>
        <v>620</v>
      </c>
      <c r="C50" s="12"/>
      <c r="D50" s="13" t="s">
        <v>95</v>
      </c>
      <c r="E50" s="15">
        <f>10588+534</f>
        <v>11122</v>
      </c>
    </row>
    <row r="51" spans="1:5" x14ac:dyDescent="0.25">
      <c r="A51" s="14" t="s">
        <v>96</v>
      </c>
      <c r="B51" s="15">
        <f>5058+334</f>
        <v>5392</v>
      </c>
      <c r="C51" s="16"/>
      <c r="D51" s="18" t="s">
        <v>3</v>
      </c>
      <c r="E51" s="19">
        <f>SUM(B5:B51,E5:E50)</f>
        <v>1491319</v>
      </c>
    </row>
    <row r="52" spans="1:5" x14ac:dyDescent="0.25">
      <c r="A52" s="20" t="s">
        <v>97</v>
      </c>
      <c r="B52" s="21"/>
      <c r="C52" s="21"/>
      <c r="D52" s="25"/>
      <c r="E52" s="25"/>
    </row>
  </sheetData>
  <mergeCells count="3">
    <mergeCell ref="A1:E1"/>
    <mergeCell ref="A2:E2"/>
    <mergeCell ref="D52:E52"/>
  </mergeCells>
  <printOptions horizontalCentered="1"/>
  <pageMargins left="0.75" right="0.75" top="0.54" bottom="0.54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Drivers by County</vt:lpstr>
      <vt:lpstr>'2022 Drivers by County'!Print_Area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Betty</dc:creator>
  <cp:lastModifiedBy>Johnson, Betty</cp:lastModifiedBy>
  <cp:lastPrinted>2020-03-16T23:30:25Z</cp:lastPrinted>
  <dcterms:created xsi:type="dcterms:W3CDTF">2020-03-16T21:50:20Z</dcterms:created>
  <dcterms:modified xsi:type="dcterms:W3CDTF">2023-02-27T20:16:21Z</dcterms:modified>
</cp:coreProperties>
</file>